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dah\Documents\AMO Work\Paul Scheihing\eGuide\eGuide 3.0\50001 Ready Module\50001 Ready Resources\Resources\Navigator Resources\"/>
    </mc:Choice>
  </mc:AlternateContent>
  <bookViews>
    <workbookView xWindow="0" yWindow="0" windowWidth="25200" windowHeight="12570"/>
  </bookViews>
  <sheets>
    <sheet name="En_Bal_Calc" sheetId="1" r:id="rId1"/>
    <sheet name="En Bal Chart" sheetId="4" r:id="rId2"/>
    <sheet name="Sheet2" sheetId="2" r:id="rId3"/>
  </sheets>
  <calcPr calcId="152511" concurrentCalc="0"/>
</workbook>
</file>

<file path=xl/calcChain.xml><?xml version="1.0" encoding="utf-8"?>
<calcChain xmlns="http://schemas.openxmlformats.org/spreadsheetml/2006/main">
  <c r="F7" i="1" l="1"/>
  <c r="G20" i="1"/>
  <c r="G19" i="1"/>
  <c r="B32" i="1"/>
  <c r="F16" i="1"/>
  <c r="G16" i="1"/>
  <c r="H16" i="1"/>
  <c r="F14" i="1"/>
  <c r="G14" i="1"/>
  <c r="H14" i="1"/>
  <c r="F13" i="1"/>
  <c r="G13" i="1"/>
  <c r="H13" i="1"/>
  <c r="K9" i="1"/>
  <c r="F11" i="1"/>
  <c r="G11" i="1"/>
  <c r="H11" i="1"/>
  <c r="G7" i="1"/>
  <c r="H7" i="1"/>
  <c r="F15" i="1"/>
  <c r="G15" i="1"/>
  <c r="H15" i="1"/>
  <c r="F12" i="1"/>
  <c r="G12" i="1"/>
  <c r="H12" i="1"/>
  <c r="F10" i="1"/>
  <c r="G10" i="1"/>
  <c r="H10" i="1"/>
  <c r="F9" i="1"/>
  <c r="G9" i="1"/>
  <c r="H9" i="1"/>
  <c r="F8" i="1"/>
  <c r="G8" i="1"/>
  <c r="H8" i="1"/>
  <c r="K8" i="1"/>
  <c r="F6" i="1"/>
  <c r="G6" i="1"/>
  <c r="H6" i="1"/>
  <c r="G21" i="1"/>
  <c r="H21" i="1"/>
  <c r="H20" i="1"/>
  <c r="H19" i="1"/>
  <c r="F17" i="1"/>
  <c r="G17" i="1"/>
  <c r="H17" i="1"/>
  <c r="H22" i="1"/>
  <c r="G22" i="1"/>
</calcChain>
</file>

<file path=xl/sharedStrings.xml><?xml version="1.0" encoding="utf-8"?>
<sst xmlns="http://schemas.openxmlformats.org/spreadsheetml/2006/main" count="59" uniqueCount="46">
  <si>
    <t>Description</t>
  </si>
  <si>
    <t>HP</t>
  </si>
  <si>
    <t>Oper hr</t>
  </si>
  <si>
    <t>Load</t>
  </si>
  <si>
    <t>kWh</t>
  </si>
  <si>
    <t>VSD screw</t>
  </si>
  <si>
    <t>Recip backup</t>
  </si>
  <si>
    <t>Chiller</t>
  </si>
  <si>
    <t>Size</t>
  </si>
  <si>
    <t>Units</t>
  </si>
  <si>
    <t>tons</t>
  </si>
  <si>
    <t>Refrigeration</t>
  </si>
  <si>
    <t>Air handlers</t>
  </si>
  <si>
    <t>Cooling tower</t>
  </si>
  <si>
    <t>Natural gas</t>
  </si>
  <si>
    <t>Electricity</t>
  </si>
  <si>
    <t>Source</t>
  </si>
  <si>
    <t>Usage</t>
  </si>
  <si>
    <t>MMBtu</t>
  </si>
  <si>
    <t>Process pumps</t>
  </si>
  <si>
    <t>Votator</t>
  </si>
  <si>
    <t>Homogenizer</t>
  </si>
  <si>
    <t>Plant lights</t>
  </si>
  <si>
    <t>kW</t>
  </si>
  <si>
    <t>Process motors</t>
  </si>
  <si>
    <t>Misc electrical use</t>
  </si>
  <si>
    <t>% total</t>
  </si>
  <si>
    <t>Boiler</t>
  </si>
  <si>
    <t>Water heater</t>
  </si>
  <si>
    <t>Btuh</t>
  </si>
  <si>
    <t>Misc gas use</t>
  </si>
  <si>
    <t>Combined Btu</t>
  </si>
  <si>
    <t>Energy Balance: Small Food Processing Plant</t>
  </si>
  <si>
    <t>Electrical Usage</t>
  </si>
  <si>
    <t>Natural Gas Usage</t>
  </si>
  <si>
    <t>Plant total</t>
  </si>
  <si>
    <t>chiller</t>
  </si>
  <si>
    <t>process</t>
  </si>
  <si>
    <t>Cumulative Energy Usage</t>
  </si>
  <si>
    <t>Enterprise Annual Energy Usage</t>
  </si>
  <si>
    <t>bHP</t>
  </si>
  <si>
    <t>Equipment use = Plant consumption</t>
  </si>
  <si>
    <t>© 2017 Georgia Tech Research Corporation and U.S. Department of Energy</t>
  </si>
  <si>
    <t>50001 Ready Navigator (https://navigator.industrialenergytools.com</t>
  </si>
  <si>
    <t>February 2017</t>
  </si>
  <si>
    <t>Energy Balance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</si>
</sst>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0" fillId="0" borderId="4" xfId="0" applyBorder="1"/>
    <xf numFmtId="3" fontId="0" fillId="0" borderId="5" xfId="0" applyNumberFormat="1" applyBorder="1"/>
    <xf numFmtId="0" fontId="0" fillId="0" borderId="7" xfId="0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0" fillId="0" borderId="13" xfId="0" applyBorder="1"/>
    <xf numFmtId="3" fontId="0" fillId="0" borderId="14" xfId="0" applyNumberFormat="1" applyBorder="1"/>
    <xf numFmtId="164" fontId="0" fillId="0" borderId="15" xfId="0" applyNumberFormat="1" applyBorder="1"/>
    <xf numFmtId="0" fontId="0" fillId="0" borderId="16" xfId="0" applyBorder="1"/>
    <xf numFmtId="3" fontId="0" fillId="0" borderId="17" xfId="0" applyNumberFormat="1" applyBorder="1"/>
    <xf numFmtId="164" fontId="0" fillId="0" borderId="18" xfId="0" applyNumberFormat="1" applyBorder="1"/>
    <xf numFmtId="0" fontId="0" fillId="0" borderId="3" xfId="0" applyBorder="1"/>
    <xf numFmtId="0" fontId="0" fillId="0" borderId="6" xfId="0" applyBorder="1"/>
    <xf numFmtId="3" fontId="0" fillId="0" borderId="8" xfId="0" applyNumberFormat="1" applyBorder="1"/>
    <xf numFmtId="0" fontId="0" fillId="0" borderId="9" xfId="0" applyBorder="1"/>
    <xf numFmtId="164" fontId="0" fillId="0" borderId="0" xfId="0" applyNumberFormat="1"/>
    <xf numFmtId="3" fontId="0" fillId="2" borderId="1" xfId="0" applyNumberFormat="1" applyFill="1" applyBorder="1"/>
    <xf numFmtId="0" fontId="1" fillId="0" borderId="0" xfId="0" applyFont="1"/>
    <xf numFmtId="0" fontId="0" fillId="2" borderId="19" xfId="0" applyFill="1" applyBorder="1" applyAlignment="1"/>
    <xf numFmtId="0" fontId="0" fillId="2" borderId="20" xfId="0" applyFill="1" applyBorder="1" applyAlignment="1"/>
    <xf numFmtId="0" fontId="0" fillId="2" borderId="21" xfId="0" applyFill="1" applyBorder="1" applyAlignment="1"/>
    <xf numFmtId="0" fontId="0" fillId="2" borderId="22" xfId="0" applyFill="1" applyBorder="1" applyAlignment="1"/>
    <xf numFmtId="0" fontId="0" fillId="2" borderId="23" xfId="0" applyFill="1" applyBorder="1" applyAlignment="1"/>
    <xf numFmtId="0" fontId="0" fillId="2" borderId="24" xfId="0" applyFill="1" applyBorder="1" applyAlignment="1"/>
    <xf numFmtId="0" fontId="0" fillId="2" borderId="25" xfId="0" applyFill="1" applyBorder="1" applyAlignment="1"/>
    <xf numFmtId="0" fontId="0" fillId="2" borderId="26" xfId="0" applyFill="1" applyBorder="1" applyAlignment="1"/>
    <xf numFmtId="0" fontId="0" fillId="2" borderId="27" xfId="0" applyFill="1" applyBorder="1" applyAlignment="1"/>
    <xf numFmtId="0" fontId="0" fillId="2" borderId="28" xfId="0" applyFill="1" applyBorder="1" applyAlignment="1"/>
    <xf numFmtId="0" fontId="0" fillId="2" borderId="29" xfId="0" applyFill="1" applyBorder="1" applyAlignment="1"/>
    <xf numFmtId="0" fontId="0" fillId="2" borderId="30" xfId="0" applyFill="1" applyBorder="1" applyAlignme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Step 2.5.2 Example Energy Balance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En_Bal_Calc!$A$6</c:f>
              <c:strCache>
                <c:ptCount val="1"/>
                <c:pt idx="0">
                  <c:v>VSD screw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En_Bal_Calc!$H$6</c:f>
              <c:numCache>
                <c:formatCode>0.0%</c:formatCode>
                <c:ptCount val="1"/>
                <c:pt idx="0">
                  <c:v>9.9879861742131301E-2</c:v>
                </c:pt>
              </c:numCache>
            </c:numRef>
          </c:val>
        </c:ser>
        <c:ser>
          <c:idx val="1"/>
          <c:order val="1"/>
          <c:tx>
            <c:strRef>
              <c:f>En_Bal_Calc!$A$7</c:f>
              <c:strCache>
                <c:ptCount val="1"/>
                <c:pt idx="0">
                  <c:v>Recip backup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En_Bal_Calc!$H$7</c:f>
              <c:numCache>
                <c:formatCode>0.0%</c:formatCode>
                <c:ptCount val="1"/>
                <c:pt idx="0">
                  <c:v>3.298923896201292E-3</c:v>
                </c:pt>
              </c:numCache>
            </c:numRef>
          </c:val>
        </c:ser>
        <c:ser>
          <c:idx val="2"/>
          <c:order val="2"/>
          <c:tx>
            <c:strRef>
              <c:f>En_Bal_Calc!$A$8</c:f>
              <c:strCache>
                <c:ptCount val="1"/>
                <c:pt idx="0">
                  <c:v>Chiller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En_Bal_Calc!$H$8</c:f>
              <c:numCache>
                <c:formatCode>0.0%</c:formatCode>
                <c:ptCount val="1"/>
                <c:pt idx="0">
                  <c:v>7.9689669851094574E-2</c:v>
                </c:pt>
              </c:numCache>
            </c:numRef>
          </c:val>
        </c:ser>
        <c:ser>
          <c:idx val="3"/>
          <c:order val="3"/>
          <c:tx>
            <c:strRef>
              <c:f>En_Bal_Calc!$A$9</c:f>
              <c:strCache>
                <c:ptCount val="1"/>
                <c:pt idx="0">
                  <c:v>Air handlers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En_Bal_Calc!$H$9</c:f>
              <c:numCache>
                <c:formatCode>0.0%</c:formatCode>
                <c:ptCount val="1"/>
                <c:pt idx="0">
                  <c:v>2.4770205712048559E-2</c:v>
                </c:pt>
              </c:numCache>
            </c:numRef>
          </c:val>
        </c:ser>
        <c:ser>
          <c:idx val="4"/>
          <c:order val="4"/>
          <c:tx>
            <c:strRef>
              <c:f>En_Bal_Calc!$A$10</c:f>
              <c:strCache>
                <c:ptCount val="1"/>
                <c:pt idx="0">
                  <c:v>Cooling tower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En_Bal_Calc!$H$10</c:f>
              <c:numCache>
                <c:formatCode>0.0%</c:formatCode>
                <c:ptCount val="1"/>
                <c:pt idx="0">
                  <c:v>1.1146592570421852E-2</c:v>
                </c:pt>
              </c:numCache>
            </c:numRef>
          </c:val>
        </c:ser>
        <c:ser>
          <c:idx val="5"/>
          <c:order val="5"/>
          <c:tx>
            <c:strRef>
              <c:f>En_Bal_Calc!$A$11</c:f>
              <c:strCache>
                <c:ptCount val="1"/>
                <c:pt idx="0">
                  <c:v>Refrigeration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En_Bal_Calc!$H$11</c:f>
              <c:numCache>
                <c:formatCode>0.0%</c:formatCode>
                <c:ptCount val="1"/>
                <c:pt idx="0">
                  <c:v>2.3906900955328377E-3</c:v>
                </c:pt>
              </c:numCache>
            </c:numRef>
          </c:val>
        </c:ser>
        <c:ser>
          <c:idx val="6"/>
          <c:order val="6"/>
          <c:tx>
            <c:strRef>
              <c:f>En_Bal_Calc!$A$12</c:f>
              <c:strCache>
                <c:ptCount val="1"/>
                <c:pt idx="0">
                  <c:v>Process pumps</c:v>
                </c:pt>
              </c:strCache>
            </c:strRef>
          </c:tx>
          <c:invertIfNegative val="0"/>
          <c:val>
            <c:numRef>
              <c:f>En_Bal_Calc!$H$12</c:f>
              <c:numCache>
                <c:formatCode>0.0%</c:formatCode>
                <c:ptCount val="1"/>
                <c:pt idx="0">
                  <c:v>3.7324967511306054E-2</c:v>
                </c:pt>
              </c:numCache>
            </c:numRef>
          </c:val>
        </c:ser>
        <c:ser>
          <c:idx val="7"/>
          <c:order val="7"/>
          <c:tx>
            <c:strRef>
              <c:f>En_Bal_Calc!$A$13</c:f>
              <c:strCache>
                <c:ptCount val="1"/>
                <c:pt idx="0">
                  <c:v>Votator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En_Bal_Calc!$H$13</c:f>
              <c:numCache>
                <c:formatCode>0.0%</c:formatCode>
                <c:ptCount val="1"/>
                <c:pt idx="0">
                  <c:v>4.9766623348408076E-3</c:v>
                </c:pt>
              </c:numCache>
            </c:numRef>
          </c:val>
        </c:ser>
        <c:ser>
          <c:idx val="8"/>
          <c:order val="8"/>
          <c:tx>
            <c:strRef>
              <c:f>En_Bal_Calc!$A$14</c:f>
              <c:strCache>
                <c:ptCount val="1"/>
                <c:pt idx="0">
                  <c:v>Homogenizer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En_Bal_Calc!$H$14</c:f>
              <c:numCache>
                <c:formatCode>0.0%</c:formatCode>
                <c:ptCount val="1"/>
                <c:pt idx="0">
                  <c:v>9.9533246696816152E-3</c:v>
                </c:pt>
              </c:numCache>
            </c:numRef>
          </c:val>
        </c:ser>
        <c:ser>
          <c:idx val="9"/>
          <c:order val="9"/>
          <c:tx>
            <c:strRef>
              <c:f>En_Bal_Calc!$A$15</c:f>
              <c:strCache>
                <c:ptCount val="1"/>
                <c:pt idx="0">
                  <c:v>Plant lights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En_Bal_Calc!$H$15</c:f>
              <c:numCache>
                <c:formatCode>0.0%</c:formatCode>
                <c:ptCount val="1"/>
                <c:pt idx="0">
                  <c:v>0.10356927982359723</c:v>
                </c:pt>
              </c:numCache>
            </c:numRef>
          </c:val>
        </c:ser>
        <c:ser>
          <c:idx val="10"/>
          <c:order val="10"/>
          <c:tx>
            <c:strRef>
              <c:f>En_Bal_Calc!$A$16</c:f>
              <c:strCache>
                <c:ptCount val="1"/>
                <c:pt idx="0">
                  <c:v>Process motors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En_Bal_Calc!$H$16</c:f>
              <c:numCache>
                <c:formatCode>0.0%</c:formatCode>
                <c:ptCount val="1"/>
                <c:pt idx="0">
                  <c:v>2.4883311674204035E-2</c:v>
                </c:pt>
              </c:numCache>
            </c:numRef>
          </c:val>
        </c:ser>
        <c:ser>
          <c:idx val="11"/>
          <c:order val="11"/>
          <c:tx>
            <c:strRef>
              <c:f>En_Bal_Calc!$A$17</c:f>
              <c:strCache>
                <c:ptCount val="1"/>
                <c:pt idx="0">
                  <c:v>Misc electrical use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En_Bal_Calc!$H$17</c:f>
              <c:numCache>
                <c:formatCode>0.0%</c:formatCode>
                <c:ptCount val="1"/>
                <c:pt idx="0">
                  <c:v>8.0211721735236316E-2</c:v>
                </c:pt>
              </c:numCache>
            </c:numRef>
          </c:val>
        </c:ser>
        <c:ser>
          <c:idx val="12"/>
          <c:order val="12"/>
          <c:tx>
            <c:strRef>
              <c:f>En_Bal_Calc!$A$19</c:f>
              <c:strCache>
                <c:ptCount val="1"/>
                <c:pt idx="0">
                  <c:v>Boiler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En_Bal_Calc!$H$19</c:f>
              <c:numCache>
                <c:formatCode>0.0%</c:formatCode>
                <c:ptCount val="1"/>
                <c:pt idx="0">
                  <c:v>0.46054033426494873</c:v>
                </c:pt>
              </c:numCache>
            </c:numRef>
          </c:val>
        </c:ser>
        <c:ser>
          <c:idx val="13"/>
          <c:order val="13"/>
          <c:tx>
            <c:strRef>
              <c:f>En_Bal_Calc!$A$20</c:f>
              <c:strCache>
                <c:ptCount val="1"/>
                <c:pt idx="0">
                  <c:v>Water heater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En_Bal_Calc!$H$20</c:f>
              <c:numCache>
                <c:formatCode>0.0%</c:formatCode>
                <c:ptCount val="1"/>
                <c:pt idx="0">
                  <c:v>3.5033559430434305E-2</c:v>
                </c:pt>
              </c:numCache>
            </c:numRef>
          </c:val>
        </c:ser>
        <c:ser>
          <c:idx val="14"/>
          <c:order val="14"/>
          <c:tx>
            <c:strRef>
              <c:f>En_Bal_Calc!$A$21</c:f>
              <c:strCache>
                <c:ptCount val="1"/>
                <c:pt idx="0">
                  <c:v>Misc gas use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En_Bal_Calc!$H$21</c:f>
              <c:numCache>
                <c:formatCode>0.0%</c:formatCode>
                <c:ptCount val="1"/>
                <c:pt idx="0">
                  <c:v>2.2330894688320474E-2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392008"/>
        <c:axId val="790392400"/>
      </c:barChart>
      <c:catAx>
        <c:axId val="790392008"/>
        <c:scaling>
          <c:orientation val="minMax"/>
        </c:scaling>
        <c:delete val="0"/>
        <c:axPos val="b"/>
        <c:majorTickMark val="none"/>
        <c:minorTickMark val="none"/>
        <c:tickLblPos val="nextTo"/>
        <c:crossAx val="790392400"/>
        <c:crosses val="autoZero"/>
        <c:auto val="1"/>
        <c:lblAlgn val="ctr"/>
        <c:lblOffset val="100"/>
        <c:noMultiLvlLbl val="0"/>
      </c:catAx>
      <c:valAx>
        <c:axId val="790392400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790392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7" workbookViewId="0" zoomToFit="1"/>
  </sheetViews>
  <pageMargins left="0.7" right="0.7" top="0.75" bottom="0.75" header="0.3" footer="0.3"/>
  <pageSetup orientation="landscape" r:id="rId1"/>
  <headerFooter>
    <oddFooter>&amp;CStep 2.3.2 Example Energy Balance 120111
(c) 2011 Georgia Tech Research Corporation and U.S. Department of Energy</oddFooter>
  </headerFooter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22</xdr:row>
      <xdr:rowOff>1</xdr:rowOff>
    </xdr:from>
    <xdr:to>
      <xdr:col>6</xdr:col>
      <xdr:colOff>438150</xdr:colOff>
      <xdr:row>26</xdr:row>
      <xdr:rowOff>171450</xdr:rowOff>
    </xdr:to>
    <xdr:cxnSp macro="">
      <xdr:nvCxnSpPr>
        <xdr:cNvPr id="3" name="Straight Arrow Connector 2"/>
        <xdr:cNvCxnSpPr/>
      </xdr:nvCxnSpPr>
      <xdr:spPr>
        <a:xfrm flipV="1">
          <a:off x="4124325" y="4238626"/>
          <a:ext cx="800100" cy="942974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85725</xdr:colOff>
      <xdr:row>28</xdr:row>
      <xdr:rowOff>57150</xdr:rowOff>
    </xdr:from>
    <xdr:to>
      <xdr:col>5</xdr:col>
      <xdr:colOff>76200</xdr:colOff>
      <xdr:row>31</xdr:row>
      <xdr:rowOff>47625</xdr:rowOff>
    </xdr:to>
    <xdr:cxnSp macro="">
      <xdr:nvCxnSpPr>
        <xdr:cNvPr id="5" name="Straight Arrow Connector 4"/>
        <xdr:cNvCxnSpPr/>
      </xdr:nvCxnSpPr>
      <xdr:spPr>
        <a:xfrm flipH="1">
          <a:off x="2133600" y="5457825"/>
          <a:ext cx="1714500" cy="581025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40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A35" sqref="A35"/>
    </sheetView>
  </sheetViews>
  <sheetFormatPr defaultRowHeight="15" x14ac:dyDescent="0.25"/>
  <cols>
    <col min="1" max="1" width="18.140625" customWidth="1"/>
    <col min="2" max="2" width="12.5703125" customWidth="1"/>
    <col min="3" max="3" width="7.5703125" customWidth="1"/>
    <col min="6" max="6" width="10.7109375" customWidth="1"/>
    <col min="7" max="7" width="11.85546875" customWidth="1"/>
  </cols>
  <sheetData>
    <row r="1" spans="1:11" x14ac:dyDescent="0.25">
      <c r="A1" s="23" t="s">
        <v>45</v>
      </c>
    </row>
    <row r="2" spans="1:11" x14ac:dyDescent="0.25">
      <c r="A2" t="s">
        <v>32</v>
      </c>
    </row>
    <row r="3" spans="1:11" ht="15.75" thickBot="1" x14ac:dyDescent="0.3"/>
    <row r="4" spans="1:11" ht="16.5" thickTop="1" thickBot="1" x14ac:dyDescent="0.3">
      <c r="A4" s="8" t="s">
        <v>0</v>
      </c>
      <c r="B4" s="9" t="s">
        <v>8</v>
      </c>
      <c r="C4" s="9" t="s">
        <v>9</v>
      </c>
      <c r="D4" s="9" t="s">
        <v>2</v>
      </c>
      <c r="E4" s="9" t="s">
        <v>3</v>
      </c>
      <c r="F4" s="9" t="s">
        <v>4</v>
      </c>
      <c r="G4" s="9" t="s">
        <v>18</v>
      </c>
      <c r="H4" s="10" t="s">
        <v>26</v>
      </c>
    </row>
    <row r="5" spans="1:11" x14ac:dyDescent="0.25">
      <c r="A5" s="27" t="s">
        <v>33</v>
      </c>
      <c r="B5" s="28"/>
      <c r="C5" s="28"/>
      <c r="D5" s="28"/>
      <c r="E5" s="28"/>
      <c r="F5" s="28"/>
      <c r="G5" s="28"/>
      <c r="H5" s="29"/>
    </row>
    <row r="6" spans="1:11" x14ac:dyDescent="0.25">
      <c r="A6" s="3" t="s">
        <v>5</v>
      </c>
      <c r="B6" s="1">
        <v>125</v>
      </c>
      <c r="C6" s="1" t="s">
        <v>1</v>
      </c>
      <c r="D6" s="1">
        <v>8760</v>
      </c>
      <c r="E6" s="1">
        <v>0.5</v>
      </c>
      <c r="F6" s="2">
        <f>B6*0.746*E6*D6/0.93</f>
        <v>439177.41935483867</v>
      </c>
      <c r="G6" s="2">
        <f>F6*0.003412</f>
        <v>1498.4733548387096</v>
      </c>
      <c r="H6" s="4">
        <f>G6/$B$32</f>
        <v>9.9879861742131301E-2</v>
      </c>
    </row>
    <row r="7" spans="1:11" x14ac:dyDescent="0.25">
      <c r="A7" s="3" t="s">
        <v>6</v>
      </c>
      <c r="B7" s="1">
        <v>50</v>
      </c>
      <c r="C7" s="1" t="s">
        <v>1</v>
      </c>
      <c r="D7" s="1">
        <v>500</v>
      </c>
      <c r="E7" s="1">
        <v>0.7</v>
      </c>
      <c r="F7" s="2">
        <f t="shared" ref="F7" si="0">B7*0.746*E7*D7/0.9</f>
        <v>14505.555555555553</v>
      </c>
      <c r="G7" s="2">
        <f t="shared" ref="G7:G17" si="1">F7*0.003412</f>
        <v>49.492955555555547</v>
      </c>
      <c r="H7" s="4">
        <f t="shared" ref="H7:H17" si="2">G7/$B$32</f>
        <v>3.298923896201292E-3</v>
      </c>
      <c r="J7" t="s">
        <v>38</v>
      </c>
    </row>
    <row r="8" spans="1:11" x14ac:dyDescent="0.25">
      <c r="A8" s="3" t="s">
        <v>7</v>
      </c>
      <c r="B8" s="1">
        <v>100</v>
      </c>
      <c r="C8" s="1" t="s">
        <v>10</v>
      </c>
      <c r="D8" s="1">
        <v>8760</v>
      </c>
      <c r="E8" s="1">
        <v>0.5</v>
      </c>
      <c r="F8" s="2">
        <f>B8*0.8*E8*D8</f>
        <v>350400</v>
      </c>
      <c r="G8" s="2">
        <f t="shared" si="1"/>
        <v>1195.5648000000001</v>
      </c>
      <c r="H8" s="4">
        <f t="shared" si="2"/>
        <v>7.9689669851094574E-2</v>
      </c>
      <c r="J8" t="s">
        <v>36</v>
      </c>
      <c r="K8" s="21">
        <f>H8+H9+H10</f>
        <v>0.11560646813356498</v>
      </c>
    </row>
    <row r="9" spans="1:11" x14ac:dyDescent="0.25">
      <c r="A9" s="3" t="s">
        <v>12</v>
      </c>
      <c r="B9" s="1">
        <v>20</v>
      </c>
      <c r="C9" s="1" t="s">
        <v>1</v>
      </c>
      <c r="D9" s="1">
        <v>8760</v>
      </c>
      <c r="E9" s="1">
        <v>0.75</v>
      </c>
      <c r="F9" s="2">
        <f>B9*0.746*E9*D9/0.9</f>
        <v>108915.99999999999</v>
      </c>
      <c r="G9" s="2">
        <f t="shared" si="1"/>
        <v>371.62139199999996</v>
      </c>
      <c r="H9" s="4">
        <f t="shared" si="2"/>
        <v>2.4770205712048559E-2</v>
      </c>
      <c r="J9" t="s">
        <v>37</v>
      </c>
      <c r="K9" s="21">
        <f>H13+H14+H16</f>
        <v>3.9813298678726461E-2</v>
      </c>
    </row>
    <row r="10" spans="1:11" x14ac:dyDescent="0.25">
      <c r="A10" s="3" t="s">
        <v>13</v>
      </c>
      <c r="B10" s="1">
        <v>15</v>
      </c>
      <c r="C10" s="1" t="s">
        <v>1</v>
      </c>
      <c r="D10" s="1">
        <v>8760</v>
      </c>
      <c r="E10" s="1">
        <v>0.45</v>
      </c>
      <c r="F10" s="2">
        <f>B10*0.746*E10*D10/0.9</f>
        <v>49012.2</v>
      </c>
      <c r="G10" s="2">
        <f t="shared" si="1"/>
        <v>167.2296264</v>
      </c>
      <c r="H10" s="4">
        <f t="shared" si="2"/>
        <v>1.1146592570421852E-2</v>
      </c>
    </row>
    <row r="11" spans="1:11" x14ac:dyDescent="0.25">
      <c r="A11" s="3" t="s">
        <v>11</v>
      </c>
      <c r="B11" s="1">
        <v>3</v>
      </c>
      <c r="C11" s="1" t="s">
        <v>10</v>
      </c>
      <c r="D11" s="1">
        <v>8760</v>
      </c>
      <c r="E11" s="1">
        <v>0.5</v>
      </c>
      <c r="F11" s="2">
        <f>B11*0.8*E11*D11</f>
        <v>10512.000000000002</v>
      </c>
      <c r="G11" s="2">
        <f t="shared" si="1"/>
        <v>35.866944000000011</v>
      </c>
      <c r="H11" s="4">
        <f t="shared" si="2"/>
        <v>2.3906900955328377E-3</v>
      </c>
    </row>
    <row r="12" spans="1:11" x14ac:dyDescent="0.25">
      <c r="A12" s="3" t="s">
        <v>19</v>
      </c>
      <c r="B12" s="1">
        <v>50</v>
      </c>
      <c r="C12" s="1" t="s">
        <v>1</v>
      </c>
      <c r="D12" s="1">
        <v>6600</v>
      </c>
      <c r="E12" s="1">
        <v>0.6</v>
      </c>
      <c r="F12" s="2">
        <f>B12*0.746*E12*D12/0.9</f>
        <v>164120</v>
      </c>
      <c r="G12" s="2">
        <f t="shared" si="1"/>
        <v>559.97744</v>
      </c>
      <c r="H12" s="4">
        <f t="shared" si="2"/>
        <v>3.7324967511306054E-2</v>
      </c>
    </row>
    <row r="13" spans="1:11" x14ac:dyDescent="0.25">
      <c r="A13" s="3" t="s">
        <v>20</v>
      </c>
      <c r="B13" s="1">
        <v>20</v>
      </c>
      <c r="C13" s="1" t="s">
        <v>1</v>
      </c>
      <c r="D13" s="1">
        <v>3300</v>
      </c>
      <c r="E13" s="1">
        <v>0.4</v>
      </c>
      <c r="F13" s="2">
        <f t="shared" ref="F13:F14" si="3">B13*0.746*E13*D13/0.9</f>
        <v>21882.666666666668</v>
      </c>
      <c r="G13" s="2">
        <f t="shared" si="1"/>
        <v>74.663658666666677</v>
      </c>
      <c r="H13" s="4">
        <f t="shared" si="2"/>
        <v>4.9766623348408076E-3</v>
      </c>
    </row>
    <row r="14" spans="1:11" x14ac:dyDescent="0.25">
      <c r="A14" s="3" t="s">
        <v>21</v>
      </c>
      <c r="B14" s="1">
        <v>40</v>
      </c>
      <c r="C14" s="1" t="s">
        <v>1</v>
      </c>
      <c r="D14" s="1">
        <v>3300</v>
      </c>
      <c r="E14" s="1">
        <v>0.4</v>
      </c>
      <c r="F14" s="2">
        <f t="shared" si="3"/>
        <v>43765.333333333336</v>
      </c>
      <c r="G14" s="2">
        <f t="shared" si="1"/>
        <v>149.32731733333335</v>
      </c>
      <c r="H14" s="4">
        <f t="shared" si="2"/>
        <v>9.9533246696816152E-3</v>
      </c>
    </row>
    <row r="15" spans="1:11" x14ac:dyDescent="0.25">
      <c r="A15" s="3" t="s">
        <v>22</v>
      </c>
      <c r="B15" s="1">
        <v>69</v>
      </c>
      <c r="C15" s="1" t="s">
        <v>23</v>
      </c>
      <c r="D15" s="1">
        <v>6600</v>
      </c>
      <c r="E15" s="1">
        <v>1</v>
      </c>
      <c r="F15" s="2">
        <f>B15*D15</f>
        <v>455400</v>
      </c>
      <c r="G15" s="2">
        <f t="shared" si="1"/>
        <v>1553.8248000000001</v>
      </c>
      <c r="H15" s="4">
        <f t="shared" si="2"/>
        <v>0.10356927982359723</v>
      </c>
    </row>
    <row r="16" spans="1:11" x14ac:dyDescent="0.25">
      <c r="A16" s="3" t="s">
        <v>24</v>
      </c>
      <c r="B16" s="1">
        <v>50</v>
      </c>
      <c r="C16" s="1" t="s">
        <v>1</v>
      </c>
      <c r="D16" s="1">
        <v>6600</v>
      </c>
      <c r="E16" s="1">
        <v>0.4</v>
      </c>
      <c r="F16" s="2">
        <f>B16*0.746*E16*D16/0.9</f>
        <v>109413.33333333333</v>
      </c>
      <c r="G16" s="2">
        <f t="shared" si="1"/>
        <v>373.31829333333332</v>
      </c>
      <c r="H16" s="4">
        <f t="shared" si="2"/>
        <v>2.4883311674204035E-2</v>
      </c>
    </row>
    <row r="17" spans="1:8" x14ac:dyDescent="0.25">
      <c r="A17" s="3" t="s">
        <v>25</v>
      </c>
      <c r="B17" s="1"/>
      <c r="C17" s="1"/>
      <c r="D17" s="1"/>
      <c r="E17" s="1"/>
      <c r="F17" s="2">
        <f>B31-SUM(F6:F16)</f>
        <v>352695.4917562725</v>
      </c>
      <c r="G17" s="2">
        <f t="shared" si="1"/>
        <v>1203.3970178724019</v>
      </c>
      <c r="H17" s="4">
        <f t="shared" si="2"/>
        <v>8.0211721735236316E-2</v>
      </c>
    </row>
    <row r="18" spans="1:8" x14ac:dyDescent="0.25">
      <c r="A18" s="30" t="s">
        <v>34</v>
      </c>
      <c r="B18" s="31"/>
      <c r="C18" s="31"/>
      <c r="D18" s="31"/>
      <c r="E18" s="31"/>
      <c r="F18" s="31"/>
      <c r="G18" s="31"/>
      <c r="H18" s="32"/>
    </row>
    <row r="19" spans="1:8" x14ac:dyDescent="0.25">
      <c r="A19" s="3" t="s">
        <v>27</v>
      </c>
      <c r="B19" s="1">
        <v>25</v>
      </c>
      <c r="C19" s="1" t="s">
        <v>40</v>
      </c>
      <c r="D19" s="1">
        <v>6600</v>
      </c>
      <c r="E19" s="1">
        <v>0.35</v>
      </c>
      <c r="F19" s="22"/>
      <c r="G19" s="2">
        <f>(B19*33.5*1000*D19)/(0.8*1000000)</f>
        <v>6909.375</v>
      </c>
      <c r="H19" s="4">
        <f>G19/$B$32</f>
        <v>0.46054033426494873</v>
      </c>
    </row>
    <row r="20" spans="1:8" x14ac:dyDescent="0.25">
      <c r="A20" s="3" t="s">
        <v>28</v>
      </c>
      <c r="B20" s="1">
        <v>300000</v>
      </c>
      <c r="C20" s="1" t="s">
        <v>29</v>
      </c>
      <c r="D20" s="1">
        <v>8760</v>
      </c>
      <c r="E20" s="1">
        <v>0.2</v>
      </c>
      <c r="F20" s="22"/>
      <c r="G20" s="2">
        <f>(B20*D20*E20)/1000000</f>
        <v>525.6</v>
      </c>
      <c r="H20" s="4">
        <f t="shared" ref="H20:H21" si="4">G20/$B$32</f>
        <v>3.5033559430434305E-2</v>
      </c>
    </row>
    <row r="21" spans="1:8" ht="15.75" thickBot="1" x14ac:dyDescent="0.3">
      <c r="A21" s="14" t="s">
        <v>30</v>
      </c>
      <c r="B21" s="24"/>
      <c r="C21" s="25"/>
      <c r="D21" s="25"/>
      <c r="E21" s="25"/>
      <c r="F21" s="26"/>
      <c r="G21" s="15">
        <f>B30-(G19+G20)</f>
        <v>335.02499999999964</v>
      </c>
      <c r="H21" s="16">
        <f t="shared" si="4"/>
        <v>2.2330894688320474E-2</v>
      </c>
    </row>
    <row r="22" spans="1:8" ht="15.75" thickBot="1" x14ac:dyDescent="0.3">
      <c r="A22" s="11" t="s">
        <v>35</v>
      </c>
      <c r="B22" s="33"/>
      <c r="C22" s="34"/>
      <c r="D22" s="34"/>
      <c r="E22" s="34"/>
      <c r="F22" s="35"/>
      <c r="G22" s="12">
        <f>SUM(G6:G21)</f>
        <v>15002.757600000001</v>
      </c>
      <c r="H22" s="13">
        <f>SUM(H6:H21)</f>
        <v>1</v>
      </c>
    </row>
    <row r="23" spans="1:8" ht="15.75" thickTop="1" x14ac:dyDescent="0.25"/>
    <row r="28" spans="1:8" ht="15.75" thickBot="1" x14ac:dyDescent="0.3">
      <c r="A28" t="s">
        <v>39</v>
      </c>
      <c r="E28" t="s">
        <v>41</v>
      </c>
    </row>
    <row r="29" spans="1:8" ht="16.5" thickTop="1" thickBot="1" x14ac:dyDescent="0.3">
      <c r="A29" s="8" t="s">
        <v>16</v>
      </c>
      <c r="B29" s="9" t="s">
        <v>17</v>
      </c>
      <c r="C29" s="10" t="s">
        <v>9</v>
      </c>
    </row>
    <row r="30" spans="1:8" x14ac:dyDescent="0.25">
      <c r="A30" s="7" t="s">
        <v>14</v>
      </c>
      <c r="B30" s="19">
        <v>7770</v>
      </c>
      <c r="C30" s="20" t="s">
        <v>18</v>
      </c>
    </row>
    <row r="31" spans="1:8" x14ac:dyDescent="0.25">
      <c r="A31" s="3" t="s">
        <v>15</v>
      </c>
      <c r="B31" s="2">
        <v>2119800</v>
      </c>
      <c r="C31" s="17" t="s">
        <v>4</v>
      </c>
    </row>
    <row r="32" spans="1:8" ht="15.75" thickBot="1" x14ac:dyDescent="0.3">
      <c r="A32" s="5" t="s">
        <v>31</v>
      </c>
      <c r="B32" s="6">
        <f>(B31*0.003412)+B30</f>
        <v>15002.757600000001</v>
      </c>
      <c r="C32" s="18" t="s">
        <v>18</v>
      </c>
    </row>
    <row r="33" spans="1:7" ht="15.75" thickTop="1" x14ac:dyDescent="0.25"/>
    <row r="34" spans="1:7" x14ac:dyDescent="0.25">
      <c r="A34" t="s">
        <v>45</v>
      </c>
    </row>
    <row r="35" spans="1:7" x14ac:dyDescent="0.25">
      <c r="A35" t="s">
        <v>43</v>
      </c>
      <c r="G35" s="36" t="s">
        <v>44</v>
      </c>
    </row>
    <row r="36" spans="1:7" x14ac:dyDescent="0.25">
      <c r="A36" t="s">
        <v>42</v>
      </c>
    </row>
  </sheetData>
  <mergeCells count="4">
    <mergeCell ref="B21:F21"/>
    <mergeCell ref="A5:H5"/>
    <mergeCell ref="A18:H18"/>
    <mergeCell ref="B22:F22"/>
  </mergeCells>
  <pageMargins left="0.7" right="0.7" top="0.75" bottom="0.75" header="0.3" footer="0.3"/>
  <pageSetup orientation="portrait" r:id="rId1"/>
  <headerFooter>
    <oddFooter>&amp;CStep 2.3.2 Example Energy Balance 120111
(c) 2011 Georgia Tech Research Corporation and U.S. Department of Energy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A242C39C8E7A469708F7C5188BE15E" ma:contentTypeVersion="2" ma:contentTypeDescription="Create a new document." ma:contentTypeScope="" ma:versionID="3783f798d3e76e35db4bc491ab866d3e">
  <xsd:schema xmlns:xsd="http://www.w3.org/2001/XMLSchema" xmlns:xs="http://www.w3.org/2001/XMLSchema" xmlns:p="http://schemas.microsoft.com/office/2006/metadata/properties" xmlns:ns1="http://schemas.microsoft.com/sharepoint/v3" xmlns:ns2="c6d9b406-8ab6-4e35-b189-c607f551e6ff" targetNamespace="http://schemas.microsoft.com/office/2006/metadata/properties" ma:root="true" ma:fieldsID="a1e8942c93cf6a46c9a4f8d9cf040dd3" ns1:_="" ns2:_="">
    <xsd:import namespace="http://schemas.microsoft.com/sharepoint/v3"/>
    <xsd:import namespace="c6d9b406-8ab6-4e35-b189-c607f551e6f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9b406-8ab6-4e35-b189-c607f551e6ff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3" nillable="true" ma:displayName="Taxonomy Catch All Column" ma:hidden="true" ma:list="{6790939c-8508-475c-a371-8a07c1aeb326}" ma:internalName="TaxCatchAll" ma:showField="CatchAllData" ma:web="4892e862-c7bf-4c34-9731-a0297609fb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6790939c-8508-475c-a371-8a07c1aeb326}" ma:internalName="TaxCatchAllLabel" ma:readOnly="true" ma:showField="CatchAllDataLabel" ma:web="4892e862-c7bf-4c34-9731-a0297609fb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7bbd8d32-57eb-4c25-a7af-abe0816fa3e8" ContentTypeId="0x0101" PreviousValue="false"/>
</file>

<file path=customXml/item4.xml><?xml version="1.0" encoding="utf-8"?>
<?mso-contentType ?>
<spe:Receivers xmlns:spe="http://schemas.microsoft.com/sharepoint/events"/>
</file>

<file path=customXml/item5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  <TaxCatchAll xmlns="c6d9b406-8ab6-4e35-b189-c607f551e6ff"/>
  </documentManagement>
</p:properties>
</file>

<file path=customXml/itemProps1.xml><?xml version="1.0" encoding="utf-8"?>
<ds:datastoreItem xmlns:ds="http://schemas.openxmlformats.org/officeDocument/2006/customXml" ds:itemID="{6216852D-C477-4F49-994E-5459A185A9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d9b406-8ab6-4e35-b189-c607f551e6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B13D5E-0460-4C18-9132-2B660C6304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F43630-4E2B-42FB-80FF-0CD6A48C6E51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38ACB6B-BA5F-4C7C-9274-8B7747A4A4A9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0934AB65-17FD-4430-9385-E851D60FBE31}">
  <ds:schemaRefs>
    <ds:schemaRef ds:uri="http://schemas.microsoft.com/office/2006/metadata/properties"/>
    <ds:schemaRef ds:uri="http://www.w3.org/XML/1998/namespace"/>
    <ds:schemaRef ds:uri="http://schemas.microsoft.com/sharepoint/v3"/>
    <ds:schemaRef ds:uri="http://schemas.microsoft.com/office/2006/documentManagement/types"/>
    <ds:schemaRef ds:uri="http://purl.org/dc/elements/1.1/"/>
    <ds:schemaRef ds:uri="http://purl.org/dc/terms/"/>
    <ds:schemaRef ds:uri="c6d9b406-8ab6-4e35-b189-c607f551e6ff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En_Bal_Calc</vt:lpstr>
      <vt:lpstr>Sheet2</vt:lpstr>
      <vt:lpstr>En Bal Chart</vt:lpstr>
    </vt:vector>
  </TitlesOfParts>
  <Company>Georgia Institute of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Step 2.3.2-2 Example Energy Balance</dc:title>
  <dc:creator>Mike Brown</dc:creator>
  <cp:lastModifiedBy>Ridah</cp:lastModifiedBy>
  <cp:lastPrinted>2011-12-01T21:06:25Z</cp:lastPrinted>
  <dcterms:created xsi:type="dcterms:W3CDTF">2011-01-22T03:18:08Z</dcterms:created>
  <dcterms:modified xsi:type="dcterms:W3CDTF">2017-02-09T11:56:40Z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0x0101001DA242C39C8E7A469708F7C5188BE15E</vt:lpwstr>
  </property>
</Properties>
</file>